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or Juridico\OneDrive - AGUAS DE BUGA S.A. E.S.P\Desktop\DEFINITIVOS 22-09-2023      COLECTOR CLL 9\"/>
    </mc:Choice>
  </mc:AlternateContent>
  <xr:revisionPtr revIDLastSave="0" documentId="13_ncr:1_{B27506A9-CA4C-4431-A290-65D1B500F656}" xr6:coauthVersionLast="47" xr6:coauthVersionMax="47" xr10:uidLastSave="{00000000-0000-0000-0000-000000000000}"/>
  <bookViews>
    <workbookView xWindow="-110" yWindow="-110" windowWidth="19420" windowHeight="10300" xr2:uid="{E3215019-D2F9-4C8C-BD3B-70161735FCBF}"/>
  </bookViews>
  <sheets>
    <sheet name="COLECTOR CALLE 9" sheetId="1" r:id="rId1"/>
  </sheets>
  <definedNames>
    <definedName name="_xlnm.Print_Area" localSheetId="0">'COLECTOR CALLE 9'!$A$1:$C$108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C81" i="1"/>
  <c r="I68" i="1"/>
  <c r="I69" i="1"/>
  <c r="C59" i="1"/>
  <c r="E54" i="1"/>
  <c r="F54" i="1"/>
  <c r="D54" i="1"/>
  <c r="C54" i="1"/>
  <c r="E53" i="1"/>
  <c r="F53" i="1"/>
  <c r="C53" i="1"/>
  <c r="D53" i="1"/>
  <c r="E51" i="1"/>
  <c r="F50" i="1"/>
  <c r="F52" i="1"/>
  <c r="F51" i="1"/>
  <c r="D51" i="1"/>
  <c r="E49" i="1"/>
  <c r="F49" i="1"/>
  <c r="D49" i="1"/>
  <c r="C51" i="1"/>
  <c r="C49" i="1"/>
  <c r="C44" i="1"/>
  <c r="C45" i="1"/>
  <c r="B66" i="1"/>
  <c r="G54" i="1" l="1"/>
  <c r="I70" i="1"/>
</calcChain>
</file>

<file path=xl/sharedStrings.xml><?xml version="1.0" encoding="utf-8"?>
<sst xmlns="http://schemas.openxmlformats.org/spreadsheetml/2006/main" count="176" uniqueCount="126">
  <si>
    <t xml:space="preserve">EVALUACIÓN DOCUMENTAL DE LAS PROPUESTAS </t>
  </si>
  <si>
    <t>DOCUMENTO</t>
  </si>
  <si>
    <t>Propuesta 1</t>
  </si>
  <si>
    <t xml:space="preserve">NIT  / No. CEDULA </t>
  </si>
  <si>
    <t>No. CELULAR</t>
  </si>
  <si>
    <t>Correo Electrónico</t>
  </si>
  <si>
    <t>Carta de presentación de la propuesta</t>
  </si>
  <si>
    <t>SI</t>
  </si>
  <si>
    <t>Fotocopia del RUT</t>
  </si>
  <si>
    <t>Garantía de seriedad de la propuesta</t>
  </si>
  <si>
    <t>Firma de la propuesta</t>
  </si>
  <si>
    <t>Cedula</t>
  </si>
  <si>
    <t xml:space="preserve">Tarjeta Profesional  </t>
  </si>
  <si>
    <t>Certificado de vigencia de la Matricula Profesional</t>
  </si>
  <si>
    <t>Certificados Experiencia</t>
  </si>
  <si>
    <t>DOCUMENTACIÓN JURIDICA</t>
  </si>
  <si>
    <t>ASPECTOS JURIDICOS</t>
  </si>
  <si>
    <t>Certificado de la Cámara de Comercio  de existencia y Representación Legal,  en que conste su actividad comercial, expedición no mayor a dos meses</t>
  </si>
  <si>
    <t>Antecedentes Penales - Del Representante Legal - POLICIA</t>
  </si>
  <si>
    <t>Antecedentes   Disciplinarios   Del Representante Legal y de la Empresa - PROCURADURIA</t>
  </si>
  <si>
    <t>Antecedentes - Fiscales  Del Representante Legal y de la Empresa - CONTRALORIA</t>
  </si>
  <si>
    <t>Certificado de Medidas Correctivas de la Policía Nacional.</t>
  </si>
  <si>
    <t>Certificado Delitos Sexuales de la Policía Nacional</t>
  </si>
  <si>
    <t>Certificado de afiliación a la EPS / Certificación del Revisor Fiscal de pago aportes sistema general de seguridad social parafiscales, en caso de ser   persona jurídica. En caso de persona Natural, una certificación del mismo</t>
  </si>
  <si>
    <t>Certificación de afiliación al sistema de seguridad social en Salud y   Certificado de afiliación en Pensión.</t>
  </si>
  <si>
    <t>N/A</t>
  </si>
  <si>
    <t>Idoneidad, Certificado de Vigencia de la matricula profesional</t>
  </si>
  <si>
    <t xml:space="preserve"> Acreditar  la Existencia y Representación legal para persona Jurídica y persona natural solo Fotocopia Cedula de Ciudadanía</t>
  </si>
  <si>
    <t>DOCUMENTACIÓN FINANCIERA</t>
  </si>
  <si>
    <t>Estados financieros a diciembre 31 del año  2022 y/o   Trimestre  más reciente</t>
  </si>
  <si>
    <t xml:space="preserve">Declaración de renta del año anterior </t>
  </si>
  <si>
    <t xml:space="preserve">Cedula Ciudadanía del Contador </t>
  </si>
  <si>
    <t>Matricula Contador firma Estados Financieros</t>
  </si>
  <si>
    <t>Certificado vigencia Matricula Contador</t>
  </si>
  <si>
    <t>Registro Único Tributario</t>
  </si>
  <si>
    <t>ANALISIS FINANCIERO</t>
  </si>
  <si>
    <t>Capital de trabajo del   Proponente    KT=AC - PC</t>
  </si>
  <si>
    <t>DOCUMENTACIÓN TECNICA</t>
  </si>
  <si>
    <t>No. MESES EJECUCION CONTRATO</t>
  </si>
  <si>
    <t xml:space="preserve">PRESUPUESTO OFICIAL </t>
  </si>
  <si>
    <t>PROPUESTA  ECONOMICA:  VALOR</t>
  </si>
  <si>
    <t>CUMPLE O NO CUMPLE PROPUESTA ECONOMICA</t>
  </si>
  <si>
    <t>EVALUACION DOCUMENTAL</t>
  </si>
  <si>
    <t xml:space="preserve">Certificaciones de Experiencia </t>
  </si>
  <si>
    <t>Contratante</t>
  </si>
  <si>
    <t xml:space="preserve">Valor Contrato </t>
  </si>
  <si>
    <t>EVALUACIÓN</t>
  </si>
  <si>
    <t>SI CUMPLE</t>
  </si>
  <si>
    <t>ING MARIO GERMAN LOZANO FRANCO</t>
  </si>
  <si>
    <t xml:space="preserve">Director  Tecnico y de Planeacion </t>
  </si>
  <si>
    <t>CONSTRUCCION COLECTOR COMBINADO CALLE 9 EN EL MUNICIPIO DE GUADALAJARA DE BUGA</t>
  </si>
  <si>
    <t>CONSORCIO COLECTOR BUGA 2024</t>
  </si>
  <si>
    <t>JAIROMVD@YAHOO.COM</t>
  </si>
  <si>
    <t>JAIRO MARTIN VARGAS DIAZ</t>
  </si>
  <si>
    <t>HUGO GIRALDO PARRA</t>
  </si>
  <si>
    <t>NESTOR RAMIREZ CUARTAS</t>
  </si>
  <si>
    <t xml:space="preserve">SI </t>
  </si>
  <si>
    <t>SE PRESENTA EL RUT DE CADA UNO DE LOS INTEGRANTES DEL CONSORCIO</t>
  </si>
  <si>
    <t xml:space="preserve">Participacion </t>
  </si>
  <si>
    <t xml:space="preserve">JULIO CESAR RAMIREZ CUARTAS </t>
  </si>
  <si>
    <t xml:space="preserve">OBSERVACIONES </t>
  </si>
  <si>
    <t xml:space="preserve">Si </t>
  </si>
  <si>
    <t>SI (626-648)</t>
  </si>
  <si>
    <t>SI (649-659)</t>
  </si>
  <si>
    <t>SI (660-670</t>
  </si>
  <si>
    <t>SI (612-625)</t>
  </si>
  <si>
    <t>EMCALI</t>
  </si>
  <si>
    <t>Fecha</t>
  </si>
  <si>
    <t>INICIO 10-JUNIO-1994 
TERMINACION 15-AGO-1995</t>
  </si>
  <si>
    <t>90 UND CAMARAS</t>
  </si>
  <si>
    <t>GAA-DEP-130-94 ALC</t>
  </si>
  <si>
    <t>FINDETER</t>
  </si>
  <si>
    <t>PAF-ATF-O-047-2016</t>
  </si>
  <si>
    <t>Objeto</t>
  </si>
  <si>
    <t xml:space="preserve">OBRA CIVILES DE COLECTOR MARGEN IZQUIERDA RIO CALI TRAMO 3 </t>
  </si>
  <si>
    <t>CONTRATAR LA EJECUCION DE LAS OBRAS DE ALCANTARILLADO PLUVIAL EN EL BARRIO SAN CALOR, EN EL MUNICIPIO DE VILLAVICIENCIO</t>
  </si>
  <si>
    <t>INCIO 14-SEP-2017
TERMINACION 5-DIC-2019</t>
  </si>
  <si>
    <t xml:space="preserve">EXPERIENCIA ESPECIFICA </t>
  </si>
  <si>
    <t>PARTICIPACION DEL PROPONENTE EN EL CONTRATO</t>
  </si>
  <si>
    <t>JULIO CESAR RAMIREZ CUARTAS
50%</t>
  </si>
  <si>
    <t>JULIO CESAR RAMIREZ CUARTAS
30%
NESTOR RAMIREZ CUARTAS 
30%
HUGO RAMIREZ PARRA 
30%</t>
  </si>
  <si>
    <r>
      <t xml:space="preserve">368ML30"
38ML 33"
79ML 39"
44ML 45"
656ML 54"
CAMRAS 1,2      41UND
CAMARAS 1,5   24UND
</t>
    </r>
    <r>
      <rPr>
        <b/>
        <sz val="11"/>
        <color theme="1"/>
        <rFont val="Arial"/>
        <family val="2"/>
      </rPr>
      <t xml:space="preserve">ENTIBADO TIPO </t>
    </r>
    <r>
      <rPr>
        <sz val="11"/>
        <color theme="1"/>
        <rFont val="Arial"/>
        <family val="2"/>
      </rPr>
      <t>2 5377,12 M2</t>
    </r>
  </si>
  <si>
    <t>Certificado Registro Unico de Proponentes</t>
  </si>
  <si>
    <t>SI (176-177)</t>
  </si>
  <si>
    <t>SI (369-370)</t>
  </si>
  <si>
    <t>SI (413-414-464-465)</t>
  </si>
  <si>
    <t>SI PRESENTA</t>
  </si>
  <si>
    <t>SI PRESENTA 2019-2020</t>
  </si>
  <si>
    <t>SI PRESENTA 2019-2021</t>
  </si>
  <si>
    <t>PRESENTA 2022</t>
  </si>
  <si>
    <t>PRESENTA 2018-2019</t>
  </si>
  <si>
    <t>Capital de trabajo solicitado= Presupuesto Oficial / Número de meses   =  $     /   Meses</t>
  </si>
  <si>
    <t>si presenta 2020 (491)</t>
  </si>
  <si>
    <t>capacidad financiera indice de liquidez=activo corriente/pasivo corriente</t>
  </si>
  <si>
    <t>Capacidad de organización (puede ser 5años o mas)</t>
  </si>
  <si>
    <t>nivel de enduedamiento=pasivo total/activo total</t>
  </si>
  <si>
    <t xml:space="preserve">Mejor año fiscal </t>
  </si>
  <si>
    <t>activo corriente</t>
  </si>
  <si>
    <t>pasivo corriente</t>
  </si>
  <si>
    <t xml:space="preserve">liquidez </t>
  </si>
  <si>
    <t>Razon de cobertura de intereses=ultilidad operacional/gastos intereses</t>
  </si>
  <si>
    <t>indeterminado</t>
  </si>
  <si>
    <t>RUP</t>
  </si>
  <si>
    <t xml:space="preserve">CUMPLE CON OBSERVACIONES </t>
  </si>
  <si>
    <t xml:space="preserve">EXPERIENCIA </t>
  </si>
  <si>
    <t xml:space="preserve">CAPACIDAD RESIDUAL DEL PROPONENTE </t>
  </si>
  <si>
    <t xml:space="preserve">VALOR MINIMO A CERTIFICAR </t>
  </si>
  <si>
    <t>PRESUPUESTO OFICIAL SMLV</t>
  </si>
  <si>
    <t>TOTAL SMLV</t>
  </si>
  <si>
    <t>1 A 2 CONTRATOS 75% (13,22)</t>
  </si>
  <si>
    <t>CRITERIO DE EVALUACION (PAG.50 PLIEGOS</t>
  </si>
  <si>
    <t>CONCEPTO</t>
  </si>
  <si>
    <t>PUNTAJE MAX</t>
  </si>
  <si>
    <t>Oferta economica</t>
  </si>
  <si>
    <t>Factor de calidad</t>
  </si>
  <si>
    <t>Apoyo a la industria nacional</t>
  </si>
  <si>
    <t>Vinculacion de personas con discapacidad</t>
  </si>
  <si>
    <t>emprendimientos empresas de mujeres</t>
  </si>
  <si>
    <t>Mipyme</t>
  </si>
  <si>
    <t>TOTAL</t>
  </si>
  <si>
    <t xml:space="preserve">PUNTAJE EVALUACION </t>
  </si>
  <si>
    <r>
      <rPr>
        <b/>
        <sz val="11"/>
        <color theme="1"/>
        <rFont val="Arial"/>
        <family val="2"/>
      </rPr>
      <t xml:space="preserve">ESPECIFICA OBLIGATORIA
 </t>
    </r>
    <r>
      <rPr>
        <sz val="11"/>
        <color theme="1"/>
        <rFont val="Arial"/>
        <family val="2"/>
      </rPr>
      <t xml:space="preserve">Por lo menos uno (1) de los contratos válidos aportados como experiencia general debe contar con una longitud de tubería equivalente al (45%) de la longitud total establecida en el presente proceso de selección es decir: 868 m, y que contemple como mínimo iguales o similares condiciones técnicas según tipo de tubería el cual corresponde a tuberpia alcantarillado en PVC, cuyo diámetro principal, o más representativo, se encuentre entre el siguiente rango:  (30" y 89")
</t>
    </r>
    <r>
      <rPr>
        <b/>
        <sz val="11"/>
        <color theme="1"/>
        <rFont val="Arial"/>
        <family val="2"/>
      </rPr>
      <t>ESPECIFICA ADICIONAL</t>
    </r>
    <r>
      <rPr>
        <sz val="11"/>
        <color theme="1"/>
        <rFont val="Arial"/>
        <family val="2"/>
      </rPr>
      <t xml:space="preserve">
'Por lo menos uno (1) de los contratos válidos aportados debe acreditar experiencia general en el componente pozos de inspección, los cuales deben ser iguales o mayores al (45%) de los requeridos en la presente convocatoria, 23 Cámaras de Inspección. Es decir, los cuales deben ser iguales o mayores a 10 de los requeridos en la presente convocatoria.
Por lo menos uno (1) de los contratos válidos aportados debe acreditar experiencia general en entibados para construcción de alcantarillados. </t>
    </r>
  </si>
  <si>
    <t>Liquidez RUP</t>
  </si>
  <si>
    <t>OCTUBRE 05  DE 2023</t>
  </si>
  <si>
    <t>AGB001-2023</t>
  </si>
  <si>
    <t xml:space="preserve">Consorciado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</si>
</sst>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_-;_-@_-"/>
    <numFmt numFmtId="166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1" fontId="4" fillId="2" borderId="2" xfId="2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4" fillId="2" borderId="4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2" borderId="2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1" fontId="4" fillId="2" borderId="0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6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17" fontId="8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2" xfId="3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6" fontId="7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6" fontId="4" fillId="0" borderId="0" xfId="0" applyNumberFormat="1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3" borderId="5" xfId="0" applyFont="1" applyFill="1" applyBorder="1" applyAlignment="1">
      <alignment vertical="center"/>
    </xf>
    <xf numFmtId="42" fontId="4" fillId="0" borderId="2" xfId="4" applyFont="1" applyBorder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0" fontId="4" fillId="0" borderId="2" xfId="4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4" applyNumberFormat="1" applyFont="1" applyBorder="1" applyAlignment="1">
      <alignment vertical="center"/>
    </xf>
    <xf numFmtId="42" fontId="4" fillId="0" borderId="0" xfId="0" applyNumberFormat="1" applyFont="1" applyAlignment="1">
      <alignment wrapText="1"/>
    </xf>
    <xf numFmtId="42" fontId="4" fillId="0" borderId="0" xfId="4" applyFont="1"/>
    <xf numFmtId="9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2" xfId="4" applyNumberFormat="1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wrapText="1"/>
    </xf>
    <xf numFmtId="166" fontId="4" fillId="0" borderId="2" xfId="2" applyNumberFormat="1" applyFont="1" applyBorder="1" applyAlignment="1">
      <alignment horizontal="center" vertical="center"/>
    </xf>
    <xf numFmtId="43" fontId="4" fillId="4" borderId="2" xfId="0" applyNumberFormat="1" applyFont="1" applyFill="1" applyBorder="1"/>
    <xf numFmtId="0" fontId="7" fillId="0" borderId="2" xfId="0" applyFont="1" applyBorder="1" applyAlignment="1">
      <alignment horizontal="justify" vertical="center"/>
    </xf>
    <xf numFmtId="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166" fontId="4" fillId="0" borderId="0" xfId="2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">
    <cellStyle name="Hipervínculo" xfId="3" builtinId="8"/>
    <cellStyle name="Millares" xfId="1" builtinId="3"/>
    <cellStyle name="Millares [0]" xfId="2" builtinId="6"/>
    <cellStyle name="Moneda [0]" xfId="4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59</xdr:row>
      <xdr:rowOff>289560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445388-8900-4472-BB84-777EDEA72925}"/>
            </a:ext>
          </a:extLst>
        </xdr:cNvPr>
        <xdr:cNvSpPr txBox="1"/>
      </xdr:nvSpPr>
      <xdr:spPr>
        <a:xfrm>
          <a:off x="5821680" y="1463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59</xdr:row>
      <xdr:rowOff>289560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F9C160-842F-4730-9700-6A9651DD8D50}"/>
            </a:ext>
          </a:extLst>
        </xdr:cNvPr>
        <xdr:cNvSpPr txBox="1"/>
      </xdr:nvSpPr>
      <xdr:spPr>
        <a:xfrm>
          <a:off x="8488680" y="1463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59</xdr:row>
      <xdr:rowOff>289560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CBD8F17-4B0E-482B-890C-919253BA1434}"/>
            </a:ext>
          </a:extLst>
        </xdr:cNvPr>
        <xdr:cNvSpPr txBox="1"/>
      </xdr:nvSpPr>
      <xdr:spPr>
        <a:xfrm>
          <a:off x="10332720" y="1463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60</xdr:row>
      <xdr:rowOff>289560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948D746-4EF6-48E4-808D-CFE05458DC8A}"/>
            </a:ext>
          </a:extLst>
        </xdr:cNvPr>
        <xdr:cNvSpPr txBox="1"/>
      </xdr:nvSpPr>
      <xdr:spPr>
        <a:xfrm>
          <a:off x="5821680" y="14942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60</xdr:row>
      <xdr:rowOff>289560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F0DEC51-337B-4B0F-BC84-F0AB25374C3E}"/>
            </a:ext>
          </a:extLst>
        </xdr:cNvPr>
        <xdr:cNvSpPr txBox="1"/>
      </xdr:nvSpPr>
      <xdr:spPr>
        <a:xfrm>
          <a:off x="8488680" y="14942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60</xdr:row>
      <xdr:rowOff>289560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8CF520C-4487-4C0F-860F-74794E0629BA}"/>
            </a:ext>
          </a:extLst>
        </xdr:cNvPr>
        <xdr:cNvSpPr txBox="1"/>
      </xdr:nvSpPr>
      <xdr:spPr>
        <a:xfrm>
          <a:off x="10332720" y="149428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IROMV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D18F-F4CC-40A4-8267-0CEB1EC3E73E}">
  <sheetPr>
    <tabColor rgb="FF92D050"/>
    <pageSetUpPr fitToPage="1"/>
  </sheetPr>
  <dimension ref="A1:I106"/>
  <sheetViews>
    <sheetView tabSelected="1" topLeftCell="A26" zoomScale="60" zoomScaleNormal="60" workbookViewId="0">
      <selection activeCell="F20" sqref="F20"/>
    </sheetView>
  </sheetViews>
  <sheetFormatPr baseColWidth="10" defaultColWidth="11.453125" defaultRowHeight="14" x14ac:dyDescent="0.3"/>
  <cols>
    <col min="1" max="1" width="11.26953125" style="1" customWidth="1"/>
    <col min="2" max="2" width="45.1796875" style="1" customWidth="1"/>
    <col min="3" max="3" width="34.81640625" style="34" bestFit="1" customWidth="1"/>
    <col min="4" max="4" width="29.1796875" style="8" bestFit="1" customWidth="1"/>
    <col min="5" max="5" width="41.1796875" style="8" bestFit="1" customWidth="1"/>
    <col min="6" max="6" width="33.453125" style="8" bestFit="1" customWidth="1"/>
    <col min="7" max="7" width="38.26953125" style="8" customWidth="1"/>
    <col min="8" max="8" width="40.26953125" style="1" customWidth="1"/>
    <col min="9" max="9" width="23.54296875" style="1" customWidth="1"/>
    <col min="10" max="16384" width="11.453125" style="1"/>
  </cols>
  <sheetData>
    <row r="1" spans="2:7" ht="22.5" customHeight="1" x14ac:dyDescent="0.3">
      <c r="B1" s="80" t="s">
        <v>0</v>
      </c>
      <c r="C1" s="81"/>
    </row>
    <row r="2" spans="2:7" ht="1.5" customHeight="1" x14ac:dyDescent="0.3">
      <c r="B2" s="80"/>
      <c r="C2" s="81"/>
    </row>
    <row r="3" spans="2:7" ht="99.65" customHeight="1" x14ac:dyDescent="0.3">
      <c r="B3" s="82" t="s">
        <v>50</v>
      </c>
      <c r="C3" s="83"/>
    </row>
    <row r="4" spans="2:7" ht="6" customHeight="1" x14ac:dyDescent="0.3">
      <c r="B4" s="2"/>
      <c r="C4" s="3"/>
    </row>
    <row r="5" spans="2:7" ht="16.5" customHeight="1" x14ac:dyDescent="0.3">
      <c r="B5" s="84" t="s">
        <v>1</v>
      </c>
      <c r="C5" s="4" t="s">
        <v>2</v>
      </c>
    </row>
    <row r="6" spans="2:7" ht="16.5" customHeight="1" x14ac:dyDescent="0.3">
      <c r="B6" s="84"/>
      <c r="C6" s="4" t="s">
        <v>124</v>
      </c>
    </row>
    <row r="7" spans="2:7" ht="102" customHeight="1" x14ac:dyDescent="0.3">
      <c r="B7" s="84"/>
      <c r="C7" s="4" t="s">
        <v>51</v>
      </c>
    </row>
    <row r="8" spans="2:7" s="6" customFormat="1" ht="14.25" customHeight="1" x14ac:dyDescent="0.3">
      <c r="B8" s="5" t="s">
        <v>3</v>
      </c>
      <c r="C8" s="33">
        <v>16626281</v>
      </c>
      <c r="D8" s="34"/>
      <c r="E8" s="34"/>
      <c r="F8" s="34"/>
      <c r="G8" s="34"/>
    </row>
    <row r="9" spans="2:7" s="6" customFormat="1" ht="14.25" customHeight="1" x14ac:dyDescent="0.3">
      <c r="B9" s="5" t="s">
        <v>4</v>
      </c>
      <c r="C9" s="12">
        <v>31555560120</v>
      </c>
      <c r="D9" s="34"/>
      <c r="E9" s="34"/>
      <c r="F9" s="34"/>
      <c r="G9" s="34"/>
    </row>
    <row r="10" spans="2:7" s="6" customFormat="1" ht="18" customHeight="1" x14ac:dyDescent="0.3">
      <c r="B10" s="5" t="s">
        <v>5</v>
      </c>
      <c r="C10" s="35" t="s">
        <v>52</v>
      </c>
      <c r="D10" s="34"/>
      <c r="E10" s="34"/>
      <c r="F10" s="34"/>
      <c r="G10" s="34"/>
    </row>
    <row r="11" spans="2:7" x14ac:dyDescent="0.3">
      <c r="B11" s="5" t="s">
        <v>6</v>
      </c>
      <c r="C11" s="12" t="s">
        <v>7</v>
      </c>
    </row>
    <row r="12" spans="2:7" x14ac:dyDescent="0.3">
      <c r="B12" s="5" t="s">
        <v>8</v>
      </c>
      <c r="C12" s="12" t="s">
        <v>7</v>
      </c>
    </row>
    <row r="13" spans="2:7" hidden="1" x14ac:dyDescent="0.3">
      <c r="B13" s="5" t="s">
        <v>9</v>
      </c>
      <c r="C13" s="12"/>
    </row>
    <row r="14" spans="2:7" x14ac:dyDescent="0.3">
      <c r="B14" s="5" t="s">
        <v>10</v>
      </c>
      <c r="C14" s="47" t="s">
        <v>7</v>
      </c>
    </row>
    <row r="15" spans="2:7" s="88" customFormat="1" x14ac:dyDescent="0.35">
      <c r="B15" s="85" t="s">
        <v>125</v>
      </c>
      <c r="C15" s="86" t="s">
        <v>53</v>
      </c>
      <c r="D15" s="87" t="s">
        <v>54</v>
      </c>
      <c r="E15" s="87" t="s">
        <v>59</v>
      </c>
      <c r="F15" s="87" t="s">
        <v>55</v>
      </c>
      <c r="G15" s="87" t="s">
        <v>60</v>
      </c>
    </row>
    <row r="16" spans="2:7" x14ac:dyDescent="0.3">
      <c r="B16" s="43" t="s">
        <v>11</v>
      </c>
      <c r="C16" s="12" t="s">
        <v>7</v>
      </c>
      <c r="D16" s="12" t="s">
        <v>7</v>
      </c>
      <c r="E16" s="12" t="s">
        <v>7</v>
      </c>
      <c r="F16" s="12" t="s">
        <v>7</v>
      </c>
      <c r="G16" s="5"/>
    </row>
    <row r="17" spans="1:7" x14ac:dyDescent="0.3">
      <c r="B17" s="22" t="s">
        <v>12</v>
      </c>
      <c r="C17" s="12" t="s">
        <v>7</v>
      </c>
      <c r="D17" s="12" t="s">
        <v>7</v>
      </c>
      <c r="E17" s="12" t="s">
        <v>56</v>
      </c>
      <c r="F17" s="12" t="s">
        <v>7</v>
      </c>
      <c r="G17" s="5"/>
    </row>
    <row r="18" spans="1:7" x14ac:dyDescent="0.3">
      <c r="B18" s="22" t="s">
        <v>13</v>
      </c>
      <c r="C18" s="12" t="s">
        <v>7</v>
      </c>
      <c r="D18" s="12" t="s">
        <v>7</v>
      </c>
      <c r="E18" s="12" t="s">
        <v>7</v>
      </c>
      <c r="F18" s="12" t="s">
        <v>7</v>
      </c>
      <c r="G18" s="5"/>
    </row>
    <row r="19" spans="1:7" x14ac:dyDescent="0.3">
      <c r="B19" s="22" t="s">
        <v>14</v>
      </c>
      <c r="C19" s="12"/>
      <c r="D19" s="12"/>
      <c r="E19" s="12"/>
      <c r="F19" s="12"/>
      <c r="G19" s="5"/>
    </row>
    <row r="20" spans="1:7" x14ac:dyDescent="0.3">
      <c r="B20" s="22" t="s">
        <v>58</v>
      </c>
      <c r="C20" s="60">
        <v>0.1</v>
      </c>
      <c r="D20" s="60">
        <v>0.88</v>
      </c>
      <c r="E20" s="60">
        <v>0.01</v>
      </c>
      <c r="F20" s="60">
        <v>0.01</v>
      </c>
      <c r="G20" s="5"/>
    </row>
    <row r="21" spans="1:7" x14ac:dyDescent="0.3">
      <c r="B21" s="10" t="s">
        <v>15</v>
      </c>
      <c r="C21" s="48"/>
      <c r="D21" s="12"/>
      <c r="E21" s="12"/>
      <c r="F21" s="12"/>
      <c r="G21" s="5"/>
    </row>
    <row r="22" spans="1:7" hidden="1" x14ac:dyDescent="0.3">
      <c r="B22" s="44"/>
      <c r="C22" s="11"/>
      <c r="D22" s="12"/>
      <c r="E22" s="12"/>
      <c r="F22" s="12"/>
      <c r="G22" s="5"/>
    </row>
    <row r="23" spans="1:7" hidden="1" x14ac:dyDescent="0.3">
      <c r="B23" s="45" t="s">
        <v>16</v>
      </c>
      <c r="C23" s="11"/>
      <c r="D23" s="12"/>
      <c r="E23" s="12"/>
      <c r="F23" s="12"/>
      <c r="G23" s="5"/>
    </row>
    <row r="24" spans="1:7" hidden="1" x14ac:dyDescent="0.3">
      <c r="B24" s="45"/>
      <c r="C24" s="11"/>
      <c r="D24" s="12"/>
      <c r="E24" s="12"/>
      <c r="F24" s="12"/>
      <c r="G24" s="5"/>
    </row>
    <row r="25" spans="1:7" ht="56" x14ac:dyDescent="0.3">
      <c r="B25" s="46" t="s">
        <v>17</v>
      </c>
      <c r="C25" s="11"/>
      <c r="D25" s="5"/>
      <c r="E25" s="5"/>
      <c r="F25" s="5"/>
      <c r="G25" s="5"/>
    </row>
    <row r="26" spans="1:7" x14ac:dyDescent="0.3">
      <c r="B26" s="46" t="s">
        <v>82</v>
      </c>
      <c r="C26" s="11" t="s">
        <v>7</v>
      </c>
      <c r="D26" s="12" t="s">
        <v>83</v>
      </c>
      <c r="E26" s="12" t="s">
        <v>85</v>
      </c>
      <c r="F26" s="12" t="s">
        <v>84</v>
      </c>
      <c r="G26" s="5"/>
    </row>
    <row r="27" spans="1:7" ht="28" x14ac:dyDescent="0.3">
      <c r="B27" s="22" t="s">
        <v>18</v>
      </c>
      <c r="C27" s="11" t="s">
        <v>61</v>
      </c>
      <c r="D27" s="12" t="s">
        <v>56</v>
      </c>
      <c r="E27" s="12" t="s">
        <v>7</v>
      </c>
      <c r="F27" s="12" t="s">
        <v>7</v>
      </c>
      <c r="G27" s="5"/>
    </row>
    <row r="28" spans="1:7" ht="50.25" customHeight="1" x14ac:dyDescent="0.3">
      <c r="B28" s="22" t="s">
        <v>19</v>
      </c>
      <c r="C28" s="7" t="s">
        <v>61</v>
      </c>
      <c r="D28" s="12" t="s">
        <v>56</v>
      </c>
      <c r="E28" s="12" t="s">
        <v>7</v>
      </c>
      <c r="F28" s="12" t="s">
        <v>7</v>
      </c>
      <c r="G28" s="5"/>
    </row>
    <row r="29" spans="1:7" ht="28" x14ac:dyDescent="0.3">
      <c r="B29" s="22" t="s">
        <v>20</v>
      </c>
      <c r="C29" s="7" t="s">
        <v>61</v>
      </c>
      <c r="D29" s="12" t="s">
        <v>56</v>
      </c>
      <c r="E29" s="12" t="s">
        <v>7</v>
      </c>
      <c r="F29" s="12" t="s">
        <v>7</v>
      </c>
      <c r="G29" s="5"/>
    </row>
    <row r="30" spans="1:7" ht="28" x14ac:dyDescent="0.3">
      <c r="B30" s="22" t="s">
        <v>21</v>
      </c>
      <c r="C30" s="11" t="s">
        <v>61</v>
      </c>
      <c r="D30" s="12" t="s">
        <v>56</v>
      </c>
      <c r="E30" s="12" t="s">
        <v>7</v>
      </c>
      <c r="F30" s="12" t="s">
        <v>7</v>
      </c>
      <c r="G30" s="5"/>
    </row>
    <row r="31" spans="1:7" ht="28" x14ac:dyDescent="0.3">
      <c r="B31" s="22" t="s">
        <v>22</v>
      </c>
      <c r="C31" s="11" t="s">
        <v>7</v>
      </c>
      <c r="D31" s="11" t="s">
        <v>7</v>
      </c>
      <c r="E31" s="11" t="s">
        <v>7</v>
      </c>
      <c r="F31" s="11" t="s">
        <v>7</v>
      </c>
      <c r="G31" s="5"/>
    </row>
    <row r="32" spans="1:7" ht="118.5" customHeight="1" x14ac:dyDescent="0.3">
      <c r="A32" s="13"/>
      <c r="B32" s="22" t="s">
        <v>23</v>
      </c>
      <c r="C32" s="11" t="s">
        <v>65</v>
      </c>
      <c r="D32" s="12" t="s">
        <v>62</v>
      </c>
      <c r="E32" s="12" t="s">
        <v>64</v>
      </c>
      <c r="F32" s="12" t="s">
        <v>63</v>
      </c>
      <c r="G32" s="5"/>
    </row>
    <row r="33" spans="1:9" ht="66.75" customHeight="1" x14ac:dyDescent="0.3">
      <c r="A33" s="13"/>
      <c r="B33" s="22" t="s">
        <v>24</v>
      </c>
      <c r="C33" s="12" t="s">
        <v>25</v>
      </c>
      <c r="D33" s="12"/>
      <c r="E33" s="12"/>
      <c r="F33" s="12"/>
      <c r="G33" s="5"/>
    </row>
    <row r="34" spans="1:9" ht="39" hidden="1" customHeight="1" x14ac:dyDescent="0.3">
      <c r="A34" s="13"/>
      <c r="B34" s="22" t="s">
        <v>26</v>
      </c>
      <c r="C34" s="11"/>
      <c r="D34" s="12"/>
      <c r="E34" s="12"/>
      <c r="F34" s="12"/>
      <c r="G34" s="5"/>
    </row>
    <row r="35" spans="1:9" ht="39" hidden="1" customHeight="1" x14ac:dyDescent="0.3">
      <c r="A35" s="13"/>
      <c r="B35" s="22" t="s">
        <v>27</v>
      </c>
      <c r="C35" s="11"/>
      <c r="D35" s="12"/>
      <c r="E35" s="12"/>
      <c r="F35" s="12"/>
      <c r="G35" s="5"/>
    </row>
    <row r="36" spans="1:9" x14ac:dyDescent="0.3">
      <c r="B36" s="10" t="s">
        <v>28</v>
      </c>
      <c r="C36" s="48"/>
      <c r="D36" s="12"/>
      <c r="E36" s="12"/>
      <c r="F36" s="12"/>
      <c r="G36" s="5"/>
    </row>
    <row r="37" spans="1:9" ht="50.25" customHeight="1" x14ac:dyDescent="0.3">
      <c r="B37" s="22" t="s">
        <v>29</v>
      </c>
      <c r="C37" s="12" t="s">
        <v>87</v>
      </c>
      <c r="D37" s="12" t="s">
        <v>88</v>
      </c>
      <c r="E37" s="7" t="s">
        <v>90</v>
      </c>
      <c r="F37" s="12" t="s">
        <v>89</v>
      </c>
      <c r="G37" s="9" t="s">
        <v>96</v>
      </c>
    </row>
    <row r="38" spans="1:9" ht="13.9" hidden="1" customHeight="1" x14ac:dyDescent="0.3">
      <c r="B38" s="22" t="s">
        <v>30</v>
      </c>
      <c r="C38" s="11"/>
      <c r="D38" s="12"/>
      <c r="E38" s="12"/>
      <c r="F38" s="12"/>
      <c r="G38" s="5"/>
    </row>
    <row r="39" spans="1:9" x14ac:dyDescent="0.3">
      <c r="B39" s="22" t="s">
        <v>31</v>
      </c>
      <c r="C39" s="14" t="s">
        <v>86</v>
      </c>
      <c r="D39" s="14" t="s">
        <v>86</v>
      </c>
      <c r="E39" s="14" t="s">
        <v>86</v>
      </c>
      <c r="F39" s="14" t="s">
        <v>86</v>
      </c>
      <c r="G39" s="5"/>
    </row>
    <row r="40" spans="1:9" x14ac:dyDescent="0.3">
      <c r="B40" s="22" t="s">
        <v>32</v>
      </c>
      <c r="C40" s="14" t="s">
        <v>86</v>
      </c>
      <c r="D40" s="14" t="s">
        <v>86</v>
      </c>
      <c r="E40" s="14" t="s">
        <v>86</v>
      </c>
      <c r="F40" s="14" t="s">
        <v>86</v>
      </c>
      <c r="G40" s="5"/>
    </row>
    <row r="41" spans="1:9" x14ac:dyDescent="0.3">
      <c r="B41" s="22" t="s">
        <v>33</v>
      </c>
      <c r="C41" s="14" t="s">
        <v>86</v>
      </c>
      <c r="D41" s="14" t="s">
        <v>86</v>
      </c>
      <c r="E41" s="14" t="s">
        <v>86</v>
      </c>
      <c r="F41" s="14" t="s">
        <v>86</v>
      </c>
      <c r="G41" s="5"/>
    </row>
    <row r="42" spans="1:9" ht="42" x14ac:dyDescent="0.3">
      <c r="B42" s="22" t="s">
        <v>34</v>
      </c>
      <c r="C42" s="11" t="s">
        <v>7</v>
      </c>
      <c r="D42" s="12" t="s">
        <v>7</v>
      </c>
      <c r="E42" s="12" t="s">
        <v>7</v>
      </c>
      <c r="F42" s="12" t="s">
        <v>7</v>
      </c>
      <c r="G42" s="9" t="s">
        <v>57</v>
      </c>
    </row>
    <row r="43" spans="1:9" x14ac:dyDescent="0.3">
      <c r="B43" s="10" t="s">
        <v>35</v>
      </c>
      <c r="C43" s="48"/>
      <c r="D43" s="12"/>
      <c r="E43" s="12"/>
      <c r="F43" s="12"/>
      <c r="G43" s="12"/>
    </row>
    <row r="44" spans="1:9" ht="48" customHeight="1" x14ac:dyDescent="0.3">
      <c r="B44" s="49" t="s">
        <v>91</v>
      </c>
      <c r="C44" s="15">
        <f>C58/C57</f>
        <v>1136146033</v>
      </c>
      <c r="D44" s="12"/>
      <c r="E44" s="12"/>
      <c r="F44" s="12"/>
      <c r="G44" s="12"/>
    </row>
    <row r="45" spans="1:9" x14ac:dyDescent="0.3">
      <c r="B45" s="22" t="s">
        <v>36</v>
      </c>
      <c r="C45" s="15">
        <f>1043424000-20215000</f>
        <v>1023209000</v>
      </c>
      <c r="D45" s="12"/>
      <c r="E45" s="12"/>
      <c r="F45" s="12"/>
      <c r="G45" s="12"/>
    </row>
    <row r="46" spans="1:9" ht="28" x14ac:dyDescent="0.3">
      <c r="B46" s="56" t="s">
        <v>94</v>
      </c>
      <c r="C46" s="12"/>
      <c r="D46" s="12" t="s">
        <v>92</v>
      </c>
      <c r="E46" s="12"/>
      <c r="F46" s="12"/>
      <c r="G46" s="40"/>
      <c r="H46" s="50"/>
    </row>
    <row r="47" spans="1:9" x14ac:dyDescent="0.3">
      <c r="B47" s="22" t="s">
        <v>97</v>
      </c>
      <c r="C47" s="52">
        <v>9674933680</v>
      </c>
      <c r="D47" s="52">
        <v>10986205062</v>
      </c>
      <c r="E47" s="52">
        <v>3316051484</v>
      </c>
      <c r="F47" s="52">
        <v>7829597941</v>
      </c>
      <c r="G47" s="40"/>
      <c r="H47" s="58"/>
    </row>
    <row r="48" spans="1:9" x14ac:dyDescent="0.3">
      <c r="B48" s="22" t="s">
        <v>98</v>
      </c>
      <c r="C48" s="52">
        <v>536228252</v>
      </c>
      <c r="D48" s="52">
        <v>1346081804</v>
      </c>
      <c r="E48" s="52">
        <v>349143348</v>
      </c>
      <c r="F48" s="52">
        <v>2168099924</v>
      </c>
      <c r="G48" s="40"/>
      <c r="H48" s="58"/>
      <c r="I48" s="59"/>
    </row>
    <row r="49" spans="1:9" x14ac:dyDescent="0.3">
      <c r="B49" s="22" t="s">
        <v>99</v>
      </c>
      <c r="C49" s="57">
        <f>C47/C48</f>
        <v>18.042566097393912</v>
      </c>
      <c r="D49" s="57">
        <f>D47/D48</f>
        <v>8.161617688727036</v>
      </c>
      <c r="E49" s="57">
        <f t="shared" ref="E49:F49" si="0">E47/E48</f>
        <v>9.4976791137375471</v>
      </c>
      <c r="F49" s="57">
        <f t="shared" si="0"/>
        <v>3.6112717196885065</v>
      </c>
      <c r="G49" s="40"/>
      <c r="H49" s="58"/>
    </row>
    <row r="50" spans="1:9" ht="28" x14ac:dyDescent="0.3">
      <c r="B50" s="22" t="s">
        <v>93</v>
      </c>
      <c r="C50" s="12">
        <v>18.04</v>
      </c>
      <c r="D50" s="12">
        <v>8.16</v>
      </c>
      <c r="E50" s="12">
        <v>9.5</v>
      </c>
      <c r="F50" s="54">
        <f>7829597941/2168099924</f>
        <v>3.6112717196885065</v>
      </c>
      <c r="G50" s="40" t="s">
        <v>122</v>
      </c>
      <c r="H50" s="50"/>
    </row>
    <row r="51" spans="1:9" x14ac:dyDescent="0.3">
      <c r="B51" s="9" t="s">
        <v>95</v>
      </c>
      <c r="C51" s="12">
        <f>6249645038/12031595711</f>
        <v>0.51943609045026362</v>
      </c>
      <c r="D51" s="12">
        <f>9291610036/17508515079</f>
        <v>0.53069092347782876</v>
      </c>
      <c r="E51" s="12">
        <f>432048877/4653352266</f>
        <v>9.2846802112273183E-2</v>
      </c>
      <c r="F51" s="54">
        <f>5393634854/10070507467</f>
        <v>0.5355871957470244</v>
      </c>
      <c r="G51" s="54" t="s">
        <v>102</v>
      </c>
      <c r="H51" s="50"/>
    </row>
    <row r="52" spans="1:9" ht="28" x14ac:dyDescent="0.3">
      <c r="B52" s="9" t="s">
        <v>100</v>
      </c>
      <c r="C52" s="12">
        <v>17.920000000000002</v>
      </c>
      <c r="D52" s="12">
        <v>9.8000000000000007</v>
      </c>
      <c r="E52" s="12" t="s">
        <v>101</v>
      </c>
      <c r="F52" s="54">
        <f>131629568/6173702</f>
        <v>21.321010959064754</v>
      </c>
      <c r="G52" s="54" t="s">
        <v>102</v>
      </c>
      <c r="H52" s="50"/>
    </row>
    <row r="53" spans="1:9" x14ac:dyDescent="0.3">
      <c r="B53" s="9" t="s">
        <v>104</v>
      </c>
      <c r="C53" s="62">
        <f>245065653736/((C58*0.1))</f>
        <v>119.83282206195837</v>
      </c>
      <c r="D53" s="62">
        <f>233397836772/((C58*0.88))</f>
        <v>12.969029939326683</v>
      </c>
      <c r="E53" s="62">
        <f>137780160000/(($C$58*0.01))</f>
        <v>673.72090479616486</v>
      </c>
      <c r="F53" s="62">
        <f>123243857467/(($C$58*0.01))</f>
        <v>602.64092568361673</v>
      </c>
      <c r="G53" s="54"/>
      <c r="H53" s="50"/>
    </row>
    <row r="54" spans="1:9" x14ac:dyDescent="0.3">
      <c r="B54" s="9" t="s">
        <v>105</v>
      </c>
      <c r="C54" s="62">
        <f>17072838573*((120+20+40)/100)-(2588930343)</f>
        <v>28142179088.400002</v>
      </c>
      <c r="D54" s="62">
        <f>9966479891*((120+20+40)/100)-(7433479576)</f>
        <v>10506184227.799999</v>
      </c>
      <c r="E54" s="62">
        <f>2115711022*((120+20+40)/100)-(0)</f>
        <v>3808279839.5999999</v>
      </c>
      <c r="F54" s="62">
        <f>2089127470*((120+20+40)/100)-(479159798)</f>
        <v>3281269648</v>
      </c>
      <c r="G54" s="64">
        <f>SUM(C54:F54)</f>
        <v>45737912803.799995</v>
      </c>
      <c r="H54" s="66"/>
    </row>
    <row r="55" spans="1:9" x14ac:dyDescent="0.3">
      <c r="B55" s="55"/>
      <c r="C55" s="63"/>
      <c r="D55" s="61"/>
      <c r="E55" s="61"/>
      <c r="F55" s="61"/>
      <c r="G55" s="65"/>
      <c r="H55" s="50"/>
    </row>
    <row r="56" spans="1:9" x14ac:dyDescent="0.3">
      <c r="B56" s="51" t="s">
        <v>37</v>
      </c>
      <c r="C56" s="42"/>
      <c r="G56" s="53"/>
    </row>
    <row r="57" spans="1:9" x14ac:dyDescent="0.3">
      <c r="B57" s="16" t="s">
        <v>38</v>
      </c>
      <c r="C57" s="17">
        <v>18</v>
      </c>
    </row>
    <row r="58" spans="1:9" ht="16.5" customHeight="1" x14ac:dyDescent="0.3">
      <c r="B58" s="18" t="s">
        <v>39</v>
      </c>
      <c r="C58" s="15">
        <v>20450628594</v>
      </c>
      <c r="D58" s="73"/>
    </row>
    <row r="59" spans="1:9" ht="16.5" customHeight="1" x14ac:dyDescent="0.3">
      <c r="B59" s="18" t="s">
        <v>107</v>
      </c>
      <c r="C59" s="15">
        <f>C58/1160000</f>
        <v>17629.852236206898</v>
      </c>
      <c r="D59" s="61"/>
    </row>
    <row r="60" spans="1:9" ht="24.75" customHeight="1" x14ac:dyDescent="0.3">
      <c r="B60" s="9" t="s">
        <v>40</v>
      </c>
      <c r="C60" s="15"/>
    </row>
    <row r="61" spans="1:9" ht="28" x14ac:dyDescent="0.3">
      <c r="B61" s="9" t="s">
        <v>41</v>
      </c>
      <c r="C61" s="19"/>
    </row>
    <row r="62" spans="1:9" ht="43.15" customHeight="1" x14ac:dyDescent="0.3">
      <c r="B62" s="9" t="s">
        <v>42</v>
      </c>
      <c r="C62" s="19" t="s">
        <v>103</v>
      </c>
    </row>
    <row r="63" spans="1:9" ht="43.15" customHeight="1" x14ac:dyDescent="0.3">
      <c r="B63" s="20"/>
      <c r="C63" s="21"/>
    </row>
    <row r="64" spans="1:9" ht="60.65" customHeight="1" x14ac:dyDescent="0.3">
      <c r="A64" s="8"/>
      <c r="B64" s="77" t="s">
        <v>121</v>
      </c>
      <c r="C64" s="77"/>
      <c r="D64" s="77"/>
      <c r="E64" s="77"/>
      <c r="F64" s="77"/>
      <c r="G64" s="77"/>
      <c r="H64" s="77"/>
      <c r="I64" s="77"/>
    </row>
    <row r="65" spans="1:9" ht="60.65" customHeight="1" x14ac:dyDescent="0.3">
      <c r="A65" s="8"/>
      <c r="B65" s="77"/>
      <c r="C65" s="77"/>
      <c r="D65" s="77"/>
      <c r="E65" s="77"/>
      <c r="F65" s="77"/>
      <c r="G65" s="77"/>
      <c r="H65" s="77"/>
      <c r="I65" s="77"/>
    </row>
    <row r="66" spans="1:9" ht="24.75" customHeight="1" x14ac:dyDescent="0.3">
      <c r="A66" s="8"/>
      <c r="B66" s="78" t="str">
        <f>C7</f>
        <v>CONSORCIO COLECTOR BUGA 2024</v>
      </c>
      <c r="C66" s="79"/>
      <c r="D66" s="79"/>
      <c r="E66" s="79"/>
      <c r="F66" s="79"/>
      <c r="G66" s="79"/>
      <c r="H66" s="79"/>
      <c r="I66" s="79"/>
    </row>
    <row r="67" spans="1:9" ht="31.5" customHeight="1" x14ac:dyDescent="0.3">
      <c r="B67" s="22" t="s">
        <v>43</v>
      </c>
      <c r="C67" s="23" t="s">
        <v>44</v>
      </c>
      <c r="D67" s="38" t="s">
        <v>45</v>
      </c>
      <c r="E67" s="24" t="s">
        <v>73</v>
      </c>
      <c r="F67" s="12" t="s">
        <v>67</v>
      </c>
      <c r="G67" s="12" t="s">
        <v>77</v>
      </c>
      <c r="H67" s="40" t="s">
        <v>78</v>
      </c>
      <c r="I67" s="40" t="s">
        <v>106</v>
      </c>
    </row>
    <row r="68" spans="1:9" ht="46.5" x14ac:dyDescent="0.3">
      <c r="B68" s="25" t="s">
        <v>70</v>
      </c>
      <c r="C68" s="37" t="s">
        <v>66</v>
      </c>
      <c r="D68" s="39">
        <v>1714387445.5999999</v>
      </c>
      <c r="E68" s="26" t="s">
        <v>74</v>
      </c>
      <c r="F68" s="7" t="s">
        <v>68</v>
      </c>
      <c r="G68" s="36" t="s">
        <v>69</v>
      </c>
      <c r="H68" s="9" t="s">
        <v>79</v>
      </c>
      <c r="I68" s="67">
        <f>14414.61*0.5</f>
        <v>7207.3050000000003</v>
      </c>
    </row>
    <row r="69" spans="1:9" ht="140" x14ac:dyDescent="0.3">
      <c r="B69" s="25" t="s">
        <v>72</v>
      </c>
      <c r="C69" s="37" t="s">
        <v>71</v>
      </c>
      <c r="D69" s="26">
        <v>5911001412</v>
      </c>
      <c r="E69" s="26" t="s">
        <v>75</v>
      </c>
      <c r="F69" s="7" t="s">
        <v>76</v>
      </c>
      <c r="G69" s="9" t="s">
        <v>81</v>
      </c>
      <c r="H69" s="9" t="s">
        <v>80</v>
      </c>
      <c r="I69" s="67">
        <f>7137.89*0.9</f>
        <v>6424.1010000000006</v>
      </c>
    </row>
    <row r="70" spans="1:9" ht="17.25" customHeight="1" x14ac:dyDescent="0.3">
      <c r="B70" s="27"/>
      <c r="C70" s="12"/>
      <c r="H70" s="5" t="s">
        <v>108</v>
      </c>
      <c r="I70" s="68">
        <f>I68+I69</f>
        <v>13631.406000000001</v>
      </c>
    </row>
    <row r="71" spans="1:9" ht="17.25" customHeight="1" x14ac:dyDescent="0.3">
      <c r="B71" s="27"/>
      <c r="C71" s="8"/>
      <c r="D71" s="41"/>
      <c r="E71" s="41"/>
      <c r="H71" s="5" t="s">
        <v>109</v>
      </c>
      <c r="I71" s="12" t="s">
        <v>47</v>
      </c>
    </row>
    <row r="72" spans="1:9" ht="17.25" customHeight="1" x14ac:dyDescent="0.3">
      <c r="B72" s="27"/>
      <c r="C72" s="8"/>
      <c r="D72" s="41"/>
      <c r="E72" s="41"/>
    </row>
    <row r="73" spans="1:9" ht="15.5" x14ac:dyDescent="0.3">
      <c r="B73" s="76" t="s">
        <v>110</v>
      </c>
      <c r="C73" s="76"/>
      <c r="D73" s="76"/>
      <c r="E73" s="41"/>
    </row>
    <row r="74" spans="1:9" ht="15.5" x14ac:dyDescent="0.3">
      <c r="B74" s="69" t="s">
        <v>111</v>
      </c>
      <c r="C74" s="24" t="s">
        <v>112</v>
      </c>
      <c r="D74" s="70" t="s">
        <v>120</v>
      </c>
      <c r="E74" s="41"/>
    </row>
    <row r="75" spans="1:9" ht="15.5" x14ac:dyDescent="0.3">
      <c r="B75" s="69" t="s">
        <v>113</v>
      </c>
      <c r="C75" s="24">
        <v>59.5</v>
      </c>
      <c r="D75" s="12"/>
      <c r="E75" s="41"/>
    </row>
    <row r="76" spans="1:9" ht="15.5" x14ac:dyDescent="0.3">
      <c r="B76" s="69" t="s">
        <v>114</v>
      </c>
      <c r="C76" s="24">
        <v>19</v>
      </c>
      <c r="D76" s="12">
        <v>19</v>
      </c>
      <c r="E76" s="41"/>
    </row>
    <row r="77" spans="1:9" ht="15.5" x14ac:dyDescent="0.3">
      <c r="B77" s="69" t="s">
        <v>115</v>
      </c>
      <c r="C77" s="24">
        <v>20</v>
      </c>
      <c r="D77" s="12">
        <v>20</v>
      </c>
      <c r="E77" s="41"/>
    </row>
    <row r="78" spans="1:9" ht="15.5" x14ac:dyDescent="0.3">
      <c r="B78" s="69" t="s">
        <v>116</v>
      </c>
      <c r="C78" s="24">
        <v>1</v>
      </c>
      <c r="D78" s="12">
        <v>0</v>
      </c>
      <c r="E78" s="41"/>
    </row>
    <row r="79" spans="1:9" ht="15.5" x14ac:dyDescent="0.3">
      <c r="B79" s="69" t="s">
        <v>117</v>
      </c>
      <c r="C79" s="24">
        <v>0.25</v>
      </c>
      <c r="D79" s="12">
        <v>0</v>
      </c>
      <c r="E79" s="41"/>
    </row>
    <row r="80" spans="1:9" ht="15.5" x14ac:dyDescent="0.3">
      <c r="B80" s="69" t="s">
        <v>118</v>
      </c>
      <c r="C80" s="24">
        <v>0.25</v>
      </c>
      <c r="D80" s="12">
        <v>0</v>
      </c>
    </row>
    <row r="81" spans="2:4" ht="15.5" x14ac:dyDescent="0.3">
      <c r="B81" s="71" t="s">
        <v>119</v>
      </c>
      <c r="C81" s="72">
        <f>SUM(C75:C80)</f>
        <v>100</v>
      </c>
      <c r="D81" s="72">
        <f>SUM(D75:D80)</f>
        <v>39</v>
      </c>
    </row>
    <row r="82" spans="2:4" ht="15.5" x14ac:dyDescent="0.3">
      <c r="B82" s="69"/>
      <c r="C82" s="24"/>
      <c r="D82" s="12"/>
    </row>
    <row r="83" spans="2:4" ht="15.5" x14ac:dyDescent="0.3">
      <c r="B83" s="74" t="s">
        <v>46</v>
      </c>
      <c r="C83" s="75" t="s">
        <v>47</v>
      </c>
    </row>
    <row r="84" spans="2:4" ht="15.5" x14ac:dyDescent="0.3">
      <c r="B84" s="29"/>
      <c r="C84" s="30"/>
    </row>
    <row r="85" spans="2:4" x14ac:dyDescent="0.3">
      <c r="B85" s="31" t="s">
        <v>123</v>
      </c>
    </row>
    <row r="86" spans="2:4" x14ac:dyDescent="0.3">
      <c r="B86" s="31"/>
    </row>
    <row r="87" spans="2:4" x14ac:dyDescent="0.3">
      <c r="B87" s="31"/>
    </row>
    <row r="88" spans="2:4" x14ac:dyDescent="0.3">
      <c r="B88" s="31"/>
    </row>
    <row r="89" spans="2:4" ht="15.5" x14ac:dyDescent="0.3">
      <c r="B89" s="29"/>
    </row>
    <row r="90" spans="2:4" x14ac:dyDescent="0.3">
      <c r="B90" s="32" t="s">
        <v>48</v>
      </c>
    </row>
    <row r="91" spans="2:4" x14ac:dyDescent="0.3">
      <c r="B91" s="28" t="s">
        <v>49</v>
      </c>
    </row>
    <row r="95" spans="2:4" ht="25.5" customHeight="1" x14ac:dyDescent="0.3"/>
    <row r="97" ht="14.9" customHeight="1" x14ac:dyDescent="0.3"/>
    <row r="99" ht="61.5" customHeight="1" x14ac:dyDescent="0.3"/>
    <row r="100" ht="30.75" customHeight="1" x14ac:dyDescent="0.3"/>
    <row r="101" ht="21.75" customHeight="1" x14ac:dyDescent="0.3"/>
    <row r="102" ht="30.75" customHeight="1" x14ac:dyDescent="0.3"/>
    <row r="103" ht="21" customHeight="1" x14ac:dyDescent="0.3"/>
    <row r="104" ht="18.75" customHeight="1" x14ac:dyDescent="0.3"/>
    <row r="105" ht="24" customHeight="1" x14ac:dyDescent="0.3"/>
    <row r="106" ht="24" customHeight="1" x14ac:dyDescent="0.3"/>
  </sheetData>
  <sheetProtection algorithmName="SHA-512" hashValue="mHJHVhTOdIlurOBkjP4fCfJ2U8dgzhPBeTb6oXAabTgQ5RSXhZoElorIIoHXSjPEOvqfDMQ/95/vAX6VvjptzA==" saltValue="1ZWSo/60BLC0yiQAxxb3Bw==" spinCount="100000" sheet="1" objects="1" scenarios="1" selectLockedCells="1" selectUnlockedCells="1"/>
  <mergeCells count="6">
    <mergeCell ref="B73:D73"/>
    <mergeCell ref="B64:I65"/>
    <mergeCell ref="B66:I66"/>
    <mergeCell ref="B1:C2"/>
    <mergeCell ref="B3:C3"/>
    <mergeCell ref="B5:B7"/>
  </mergeCells>
  <phoneticPr fontId="10" type="noConversion"/>
  <hyperlinks>
    <hyperlink ref="C10" r:id="rId1" xr:uid="{0F32B266-0E80-4DC3-BB81-9ECE9EEBEF9C}"/>
  </hyperlinks>
  <pageMargins left="0.7" right="0.7" top="0.75" bottom="0.75" header="0.3" footer="0.3"/>
  <pageSetup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COLECTOR CALLE 9</vt:lpstr>
      <vt:lpstr>'COLECTOR CALLE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Cabrera</dc:creator>
  <cp:lastModifiedBy>Carolina Gutierrez</cp:lastModifiedBy>
  <dcterms:created xsi:type="dcterms:W3CDTF">2023-10-02T14:42:51Z</dcterms:created>
  <dcterms:modified xsi:type="dcterms:W3CDTF">2023-10-04T20:29:30Z</dcterms:modified>
</cp:coreProperties>
</file>